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8" windowWidth="19176" windowHeight="6612"/>
  </bookViews>
  <sheets>
    <sheet name="基本資料" sheetId="2" r:id="rId1"/>
    <sheet name="計算資料" sheetId="1" r:id="rId2"/>
  </sheets>
  <calcPr calcId="125725"/>
</workbook>
</file>

<file path=xl/calcChain.xml><?xml version="1.0" encoding="utf-8"?>
<calcChain xmlns="http://schemas.openxmlformats.org/spreadsheetml/2006/main">
  <c r="C30" i="1"/>
  <c r="C32"/>
  <c r="C34"/>
  <c r="C36"/>
  <c r="C21"/>
  <c r="B20"/>
  <c r="C4"/>
  <c r="B4"/>
  <c r="B2"/>
  <c r="D5"/>
  <c r="C11"/>
  <c r="B11"/>
  <c r="D14"/>
  <c r="C14"/>
  <c r="B14"/>
  <c r="D12"/>
  <c r="E12" s="1"/>
  <c r="B13"/>
  <c r="C2"/>
  <c r="C13" s="1"/>
  <c r="D2"/>
  <c r="B3"/>
  <c r="C3"/>
  <c r="D3"/>
  <c r="D4"/>
  <c r="B5"/>
  <c r="C5"/>
  <c r="D20" i="2"/>
  <c r="B20"/>
  <c r="C10" i="1"/>
  <c r="B10"/>
  <c r="C3" i="2"/>
  <c r="C4" s="1"/>
  <c r="C5" s="1"/>
  <c r="C6" s="1"/>
  <c r="E11" i="1" l="1"/>
  <c r="E14"/>
  <c r="C20" i="2"/>
  <c r="E6" i="1"/>
  <c r="B7"/>
  <c r="E13"/>
  <c r="E4"/>
  <c r="E5"/>
  <c r="E3"/>
  <c r="D7"/>
  <c r="E2"/>
  <c r="D10"/>
  <c r="D15" s="1"/>
  <c r="B15"/>
  <c r="C15"/>
  <c r="C7"/>
  <c r="E7" l="1"/>
  <c r="E10"/>
  <c r="E15" s="1"/>
  <c r="B29"/>
  <c r="B22"/>
  <c r="B33" s="1"/>
  <c r="C23"/>
  <c r="C35" s="1"/>
  <c r="C31"/>
  <c r="E35" l="1"/>
  <c r="I35"/>
  <c r="I36"/>
  <c r="E31"/>
  <c r="I32"/>
  <c r="I31"/>
  <c r="H34"/>
  <c r="H33"/>
  <c r="H30"/>
  <c r="H29"/>
  <c r="D19"/>
  <c r="B27" s="1"/>
  <c r="F27" s="1"/>
  <c r="D29"/>
  <c r="D33"/>
  <c r="C22" l="1"/>
  <c r="D22" s="1"/>
  <c r="B21"/>
  <c r="D21" s="1"/>
  <c r="C20"/>
  <c r="D20" s="1"/>
  <c r="B23"/>
  <c r="B35" s="1"/>
  <c r="B28"/>
  <c r="H35" l="1"/>
  <c r="H36"/>
  <c r="D35"/>
  <c r="D23"/>
  <c r="C33"/>
  <c r="B31"/>
  <c r="C29"/>
  <c r="B36" l="1"/>
  <c r="B30"/>
  <c r="E33"/>
  <c r="F33" s="1"/>
  <c r="I33"/>
  <c r="I34"/>
  <c r="B34"/>
  <c r="D31"/>
  <c r="H32"/>
  <c r="B32" s="1"/>
  <c r="H31"/>
  <c r="E29"/>
  <c r="F29" s="1"/>
  <c r="D30" s="1"/>
  <c r="I29"/>
  <c r="I30"/>
  <c r="F35"/>
  <c r="D36" l="1"/>
  <c r="F31"/>
  <c r="G33" s="1"/>
  <c r="G29" l="1"/>
  <c r="G35"/>
  <c r="D32"/>
  <c r="G31"/>
  <c r="G27"/>
</calcChain>
</file>

<file path=xl/sharedStrings.xml><?xml version="1.0" encoding="utf-8"?>
<sst xmlns="http://schemas.openxmlformats.org/spreadsheetml/2006/main" count="84" uniqueCount="62">
  <si>
    <t>夫</t>
    <phoneticPr fontId="2" type="noConversion"/>
  </si>
  <si>
    <t>所得資料</t>
    <phoneticPr fontId="2" type="noConversion"/>
  </si>
  <si>
    <t>夫所得</t>
    <phoneticPr fontId="2" type="noConversion"/>
  </si>
  <si>
    <t>妻所得</t>
    <phoneticPr fontId="2" type="noConversion"/>
  </si>
  <si>
    <t>受扶養親屬所得</t>
    <phoneticPr fontId="2" type="noConversion"/>
  </si>
  <si>
    <t>薪資所得</t>
    <phoneticPr fontId="2" type="noConversion"/>
  </si>
  <si>
    <t>執行業務所得</t>
    <phoneticPr fontId="2" type="noConversion"/>
  </si>
  <si>
    <t>營利所得（股利）</t>
    <phoneticPr fontId="2" type="noConversion"/>
  </si>
  <si>
    <t>其他所得</t>
    <phoneticPr fontId="2" type="noConversion"/>
  </si>
  <si>
    <t>免稅額</t>
    <phoneticPr fontId="2" type="noConversion"/>
  </si>
  <si>
    <t>標準扣除額</t>
    <phoneticPr fontId="2" type="noConversion"/>
  </si>
  <si>
    <t>列舉扣除額</t>
    <phoneticPr fontId="2" type="noConversion"/>
  </si>
  <si>
    <t>特別扣除額</t>
    <phoneticPr fontId="2" type="noConversion"/>
  </si>
  <si>
    <t>妻</t>
    <phoneticPr fontId="2" type="noConversion"/>
  </si>
  <si>
    <t>受扶養親屬</t>
    <phoneticPr fontId="2" type="noConversion"/>
  </si>
  <si>
    <t>夫</t>
    <phoneticPr fontId="2" type="noConversion"/>
  </si>
  <si>
    <t>妻</t>
    <phoneticPr fontId="2" type="noConversion"/>
  </si>
  <si>
    <t>備註</t>
    <phoneticPr fontId="2" type="noConversion"/>
  </si>
  <si>
    <t>合計</t>
    <phoneticPr fontId="2" type="noConversion"/>
  </si>
  <si>
    <t>B1.夫薪資分開</t>
    <phoneticPr fontId="2" type="noConversion"/>
  </si>
  <si>
    <t>B2.妻薪資分開</t>
    <phoneticPr fontId="2" type="noConversion"/>
  </si>
  <si>
    <t>A0.合併計算</t>
    <phoneticPr fontId="2" type="noConversion"/>
  </si>
  <si>
    <t>C1.夫所得分開</t>
    <phoneticPr fontId="2" type="noConversion"/>
  </si>
  <si>
    <t>C2.妻所得分開</t>
    <phoneticPr fontId="2" type="noConversion"/>
  </si>
  <si>
    <t>適用稅率</t>
    <phoneticPr fontId="2" type="noConversion"/>
  </si>
  <si>
    <t>-</t>
    <phoneticPr fontId="2" type="noConversion"/>
  </si>
  <si>
    <t>累進差額</t>
    <phoneticPr fontId="2" type="noConversion"/>
  </si>
  <si>
    <t>薪資特別扣除額</t>
    <phoneticPr fontId="2" type="noConversion"/>
  </si>
  <si>
    <t>應納稅額</t>
    <phoneticPr fontId="2" type="noConversion"/>
  </si>
  <si>
    <t>綜合所得淨額</t>
    <phoneticPr fontId="2" type="noConversion"/>
  </si>
  <si>
    <t>合併</t>
    <phoneticPr fontId="2" type="noConversion"/>
  </si>
  <si>
    <t>申報計算方式</t>
    <phoneticPr fontId="2" type="noConversion"/>
  </si>
  <si>
    <t>應採用方式</t>
    <phoneticPr fontId="2" type="noConversion"/>
  </si>
  <si>
    <t>合計</t>
    <phoneticPr fontId="2" type="noConversion"/>
  </si>
  <si>
    <t>備註</t>
    <phoneticPr fontId="2" type="noConversion"/>
  </si>
  <si>
    <t>免稅額/扣除額</t>
    <phoneticPr fontId="2" type="noConversion"/>
  </si>
  <si>
    <t>列舉扣除額</t>
    <phoneticPr fontId="2" type="noConversion"/>
  </si>
  <si>
    <t>填寫說明：</t>
    <phoneticPr fontId="2" type="noConversion"/>
  </si>
  <si>
    <t>1.將上列表格無底色部份自行計算填入資料。</t>
    <phoneticPr fontId="2" type="noConversion"/>
  </si>
  <si>
    <t>補充計算資料</t>
    <phoneticPr fontId="2" type="noConversion"/>
  </si>
  <si>
    <t>金額</t>
    <phoneticPr fontId="2" type="noConversion"/>
  </si>
  <si>
    <t>項目</t>
    <phoneticPr fontId="2" type="noConversion"/>
  </si>
  <si>
    <t>金額/每人</t>
    <phoneticPr fontId="2" type="noConversion"/>
  </si>
  <si>
    <t>人數</t>
    <phoneticPr fontId="2" type="noConversion"/>
  </si>
  <si>
    <t>免稅額-未滿70歲</t>
    <phoneticPr fontId="2" type="noConversion"/>
  </si>
  <si>
    <t>免稅額-滿70歲</t>
    <phoneticPr fontId="2" type="noConversion"/>
  </si>
  <si>
    <t>標準扣除額</t>
    <phoneticPr fontId="2" type="noConversion"/>
  </si>
  <si>
    <t>薪資特別扣除額</t>
    <phoneticPr fontId="2" type="noConversion"/>
  </si>
  <si>
    <t>夫專屬之特別扣除額</t>
    <phoneticPr fontId="2" type="noConversion"/>
  </si>
  <si>
    <t>妻專屬之特別扣除額</t>
    <phoneticPr fontId="2" type="noConversion"/>
  </si>
  <si>
    <t>受扶養親屬之特別扣除額</t>
    <phoneticPr fontId="2" type="noConversion"/>
  </si>
  <si>
    <t>如身心障礙等，薪資特別扣除額不包含在內</t>
    <phoneticPr fontId="2" type="noConversion"/>
  </si>
  <si>
    <t>全戶之列舉扣除額</t>
    <phoneticPr fontId="2" type="noConversion"/>
  </si>
  <si>
    <t>全戶利息收入在27萬以下，將利息收入全數列入受扶養親屬欄位計算</t>
    <phoneticPr fontId="2" type="noConversion"/>
  </si>
  <si>
    <t>全戶特別扣除額減除夫妻專屬之特別扣除額及夫妻之薪資特別扣除額</t>
    <phoneticPr fontId="2" type="noConversion"/>
  </si>
  <si>
    <t>2.本文適用有其他非薪資所得之夫妻簡單試算，未考慮其他複雜狀況。</t>
    <phoneticPr fontId="2" type="noConversion"/>
  </si>
  <si>
    <t xml:space="preserve"> 級距</t>
    <phoneticPr fontId="2" type="noConversion"/>
  </si>
  <si>
    <t>調整所得</t>
    <phoneticPr fontId="2" type="noConversion"/>
  </si>
  <si>
    <t>適用稅率/可增減所得</t>
    <phoneticPr fontId="2" type="noConversion"/>
  </si>
  <si>
    <t>附註：</t>
    <phoneticPr fontId="2" type="noConversion"/>
  </si>
  <si>
    <t>可增減所得為調增/減至上/下一個稅率級距之所得金額</t>
    <phoneticPr fontId="2" type="noConversion"/>
  </si>
  <si>
    <t>(包含夫妻免稅額）</t>
    <phoneticPr fontId="2"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</si>
</sst>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0_);[Red]\(#,##0\)"/>
  </numFmts>
  <fonts count="9">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theme="1"/>
      <name val="文鼎細圓"/>
      <family val="3"/>
      <charset val="136"/>
    </font>
    <font>
      <sz val="12"/>
      <color theme="1"/>
      <name val="微軟正黑體"/>
      <family val="2"/>
      <charset val="136"/>
    </font>
    <font>
      <sz val="12"/>
      <color theme="1"/>
      <name val="Book Antiqua"/>
      <family val="1"/>
    </font>
    <font>
      <sz val="12"/>
      <color rgb="FFFF0000"/>
      <name val="微軟正黑體"/>
      <family val="2"/>
      <charset val="136"/>
    </font>
    <font>
      <sz val="12"/>
      <color rgb="FFFF0000"/>
      <name val="Book Antiqua"/>
      <family val="1"/>
    </font>
    <font>
      <b/>
      <sz val="12"/>
      <color theme="1"/>
      <name val="微軟正黑體"/>
      <family val="2"/>
      <charset val="136"/>
    </font>
  </fonts>
  <fills count="5">
    <fill>
      <patternFill patternType="none"/>
    </fill>
    <fill>
      <patternFill patternType="gray125"/>
    </fill>
    <fill>
      <patternFill patternType="solid">
        <fgColor theme="9" tint="0.79998168889431442"/>
        <bgColor indexed="64"/>
      </patternFill>
    </fill>
    <fill>
      <patternFill patternType="solid">
        <fgColor rgb="FFFEFBD8"/>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176" fontId="5" fillId="0" borderId="0" xfId="0" applyNumberFormat="1" applyFont="1">
      <alignment vertical="center"/>
    </xf>
    <xf numFmtId="0" fontId="4" fillId="0" borderId="0" xfId="0" applyFont="1" applyAlignment="1">
      <alignment horizontal="center" vertical="center"/>
    </xf>
    <xf numFmtId="0" fontId="5" fillId="0" borderId="0" xfId="0" applyFont="1">
      <alignment vertical="center"/>
    </xf>
    <xf numFmtId="9" fontId="5" fillId="0" borderId="0" xfId="1" applyFont="1">
      <alignment vertical="center"/>
    </xf>
    <xf numFmtId="0" fontId="4" fillId="0" borderId="1" xfId="0" applyFont="1" applyBorder="1">
      <alignment vertical="center"/>
    </xf>
    <xf numFmtId="176" fontId="4" fillId="0" borderId="1" xfId="0" applyNumberFormat="1" applyFont="1" applyBorder="1">
      <alignment vertical="center"/>
    </xf>
    <xf numFmtId="176" fontId="5" fillId="0" borderId="1" xfId="0" applyNumberFormat="1" applyFont="1" applyBorder="1">
      <alignment vertical="center"/>
    </xf>
    <xf numFmtId="176" fontId="5" fillId="0" borderId="0" xfId="1" applyNumberFormat="1" applyFont="1" applyFill="1" applyBorder="1">
      <alignment vertical="center"/>
    </xf>
    <xf numFmtId="0" fontId="4" fillId="0" borderId="0" xfId="0" applyFont="1" applyBorder="1">
      <alignment vertical="center"/>
    </xf>
    <xf numFmtId="176" fontId="4" fillId="0" borderId="0" xfId="0" applyNumberFormat="1" applyFont="1" applyBorder="1" applyAlignment="1">
      <alignment horizontal="center" vertical="center"/>
    </xf>
    <xf numFmtId="176" fontId="5" fillId="0" borderId="0" xfId="0" applyNumberFormat="1" applyFont="1" applyBorder="1">
      <alignment vertical="center"/>
    </xf>
    <xf numFmtId="0" fontId="8"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76" fontId="5" fillId="3" borderId="1" xfId="0" applyNumberFormat="1" applyFont="1" applyFill="1" applyBorder="1">
      <alignment vertical="center"/>
    </xf>
    <xf numFmtId="9" fontId="5" fillId="3" borderId="1" xfId="1" applyFont="1" applyFill="1" applyBorder="1">
      <alignment vertical="center"/>
    </xf>
    <xf numFmtId="176" fontId="5" fillId="3" borderId="1" xfId="0" applyNumberFormat="1" applyFont="1" applyFill="1" applyBorder="1" applyAlignment="1">
      <alignment horizontal="right" vertical="center"/>
    </xf>
    <xf numFmtId="0" fontId="4" fillId="3" borderId="1" xfId="0" applyFont="1" applyFill="1" applyBorder="1">
      <alignment vertical="center"/>
    </xf>
    <xf numFmtId="0" fontId="6" fillId="3" borderId="1" xfId="0" applyFont="1" applyFill="1" applyBorder="1">
      <alignment vertical="center"/>
    </xf>
    <xf numFmtId="41" fontId="5" fillId="3" borderId="1" xfId="0" applyNumberFormat="1" applyFont="1" applyFill="1" applyBorder="1">
      <alignment vertical="center"/>
    </xf>
    <xf numFmtId="0" fontId="4" fillId="3" borderId="1" xfId="0" applyFont="1" applyFill="1" applyBorder="1">
      <alignment vertical="center"/>
    </xf>
    <xf numFmtId="176" fontId="5" fillId="0" borderId="1" xfId="0" applyNumberFormat="1" applyFont="1" applyFill="1" applyBorder="1">
      <alignment vertical="center"/>
    </xf>
    <xf numFmtId="0" fontId="5" fillId="0" borderId="1" xfId="0" applyFont="1" applyBorder="1">
      <alignment vertical="center"/>
    </xf>
    <xf numFmtId="0" fontId="4" fillId="3" borderId="0" xfId="0" applyFont="1" applyFill="1" applyBorder="1">
      <alignment vertical="center"/>
    </xf>
    <xf numFmtId="0" fontId="4" fillId="0" borderId="0" xfId="0" applyFont="1" applyFill="1" applyBorder="1">
      <alignment vertical="center"/>
    </xf>
    <xf numFmtId="0" fontId="4" fillId="3" borderId="0" xfId="0" applyFont="1" applyFill="1" applyBorder="1" applyAlignment="1">
      <alignment horizontal="center" vertical="center"/>
    </xf>
    <xf numFmtId="0" fontId="8" fillId="3" borderId="2" xfId="0" applyFont="1" applyFill="1"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4" fillId="3" borderId="2" xfId="0" applyFont="1" applyFill="1" applyBorder="1" applyAlignment="1">
      <alignment horizontal="left" vertical="center"/>
    </xf>
    <xf numFmtId="0" fontId="3" fillId="0" borderId="0" xfId="0" applyFont="1">
      <alignment vertical="center"/>
    </xf>
    <xf numFmtId="9" fontId="7" fillId="3" borderId="1" xfId="1" applyFont="1" applyFill="1" applyBorder="1" applyAlignment="1">
      <alignment horizontal="center" vertical="center"/>
    </xf>
    <xf numFmtId="176" fontId="5" fillId="3" borderId="1" xfId="1" applyNumberFormat="1" applyFont="1" applyFill="1" applyBorder="1" applyAlignment="1">
      <alignment horizontal="center" vertical="center"/>
    </xf>
    <xf numFmtId="176" fontId="5" fillId="0" borderId="0" xfId="2" applyNumberFormat="1" applyFont="1">
      <alignment vertical="center"/>
    </xf>
    <xf numFmtId="176" fontId="5" fillId="4" borderId="1" xfId="0" applyNumberFormat="1" applyFont="1" applyFill="1" applyBorder="1">
      <alignment vertical="center"/>
    </xf>
    <xf numFmtId="0" fontId="4" fillId="3" borderId="1" xfId="0" applyFont="1" applyFill="1" applyBorder="1">
      <alignment vertical="center"/>
    </xf>
    <xf numFmtId="176" fontId="5" fillId="3" borderId="1" xfId="0" applyNumberFormat="1" applyFont="1" applyFill="1" applyBorder="1" applyAlignment="1">
      <alignment horizontal="right" vertical="center"/>
    </xf>
    <xf numFmtId="176" fontId="4" fillId="3" borderId="1" xfId="0" applyNumberFormat="1" applyFont="1" applyFill="1" applyBorder="1" applyAlignment="1">
      <alignment horizontal="center" vertical="center"/>
    </xf>
    <xf numFmtId="0" fontId="8" fillId="2" borderId="1" xfId="0" applyFont="1" applyFill="1" applyBorder="1">
      <alignment vertical="center"/>
    </xf>
    <xf numFmtId="176" fontId="8" fillId="2" borderId="1" xfId="0" applyNumberFormat="1" applyFont="1" applyFill="1" applyBorder="1" applyAlignment="1">
      <alignment horizontal="center" vertical="center"/>
    </xf>
    <xf numFmtId="9" fontId="7" fillId="3" borderId="1" xfId="1" applyFont="1" applyFill="1" applyBorder="1" applyAlignment="1">
      <alignment horizontal="center" vertical="center"/>
    </xf>
    <xf numFmtId="176" fontId="5" fillId="3" borderId="1" xfId="1" applyNumberFormat="1" applyFont="1" applyFill="1" applyBorder="1" applyAlignment="1">
      <alignment horizontal="center" vertical="center"/>
    </xf>
    <xf numFmtId="0" fontId="8" fillId="2" borderId="1" xfId="0" applyFont="1" applyFill="1" applyBorder="1" applyAlignment="1">
      <alignment horizontal="center" vertical="center"/>
    </xf>
    <xf numFmtId="0" fontId="4" fillId="3" borderId="1" xfId="0" applyFont="1" applyFill="1" applyBorder="1" applyAlignment="1">
      <alignment vertical="center"/>
    </xf>
    <xf numFmtId="0" fontId="0" fillId="3" borderId="1" xfId="0" applyFill="1" applyBorder="1" applyAlignment="1">
      <alignment vertical="center"/>
    </xf>
  </cellXfs>
  <cellStyles count="3">
    <cellStyle name="一般" xfId="0" builtinId="0"/>
    <cellStyle name="千分位" xfId="2" builtinId="3"/>
    <cellStyle name="百分比" xfId="1" builtinId="5"/>
  </cellStyles>
  <dxfs count="0"/>
  <tableStyles count="0" defaultTableStyle="TableStyleMedium9" defaultPivotStyle="PivotStyleLight16"/>
  <colors>
    <mruColors>
      <color rgb="FFFEFBD8"/>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33"/>
  <sheetViews>
    <sheetView tabSelected="1" topLeftCell="A16" workbookViewId="0">
      <selection activeCell="C26" sqref="C26"/>
    </sheetView>
  </sheetViews>
  <sheetFormatPr defaultRowHeight="16.2"/>
  <cols>
    <col min="1" max="1" width="29.6640625" customWidth="1"/>
    <col min="2" max="2" width="14.5546875" customWidth="1"/>
    <col min="3" max="3" width="14.77734375" customWidth="1"/>
    <col min="4" max="4" width="15.5546875" customWidth="1"/>
    <col min="5" max="5" width="13.77734375" customWidth="1"/>
  </cols>
  <sheetData>
    <row r="1" spans="1:5" ht="19.95" customHeight="1">
      <c r="A1" s="15" t="s">
        <v>56</v>
      </c>
      <c r="B1" s="15" t="s">
        <v>24</v>
      </c>
      <c r="C1" s="15" t="s">
        <v>26</v>
      </c>
    </row>
    <row r="2" spans="1:5" ht="19.95" customHeight="1">
      <c r="A2" s="16">
        <v>520000</v>
      </c>
      <c r="B2" s="17">
        <v>0.05</v>
      </c>
      <c r="C2" s="16">
        <v>0</v>
      </c>
      <c r="D2" s="4"/>
      <c r="E2" s="4"/>
    </row>
    <row r="3" spans="1:5" ht="19.95" customHeight="1">
      <c r="A3" s="16">
        <v>1170000</v>
      </c>
      <c r="B3" s="17">
        <v>0.12</v>
      </c>
      <c r="C3" s="16">
        <f>A2*(B3-B2)</f>
        <v>36399.999999999993</v>
      </c>
      <c r="D3" s="4"/>
      <c r="E3" s="4"/>
    </row>
    <row r="4" spans="1:5" ht="19.95" customHeight="1">
      <c r="A4" s="16">
        <v>2350000</v>
      </c>
      <c r="B4" s="17">
        <v>0.2</v>
      </c>
      <c r="C4" s="16">
        <f>A3*(B4-B3)+C3</f>
        <v>130000</v>
      </c>
      <c r="D4" s="4"/>
      <c r="E4" s="4"/>
    </row>
    <row r="5" spans="1:5" ht="19.95" customHeight="1">
      <c r="A5" s="16">
        <v>4400000</v>
      </c>
      <c r="B5" s="17">
        <v>0.3</v>
      </c>
      <c r="C5" s="16">
        <f>A4*(B5-B4)+C4</f>
        <v>364999.99999999994</v>
      </c>
      <c r="D5" s="4"/>
      <c r="E5" s="4"/>
    </row>
    <row r="6" spans="1:5" ht="19.95" customHeight="1">
      <c r="A6" s="18" t="s">
        <v>25</v>
      </c>
      <c r="B6" s="17">
        <v>0.4</v>
      </c>
      <c r="C6" s="16">
        <f>A5*(B6-B5)+C5</f>
        <v>805000.00000000012</v>
      </c>
      <c r="D6" s="4"/>
      <c r="E6" s="4"/>
    </row>
    <row r="7" spans="1:5" ht="19.95" customHeight="1">
      <c r="A7" s="2"/>
      <c r="B7" s="5"/>
      <c r="C7" s="4"/>
      <c r="D7" s="4"/>
      <c r="E7" s="4"/>
    </row>
    <row r="8" spans="1:5" ht="19.95" customHeight="1">
      <c r="A8" s="28" t="s">
        <v>41</v>
      </c>
      <c r="B8" s="29" t="s">
        <v>42</v>
      </c>
      <c r="C8" s="30" t="s">
        <v>43</v>
      </c>
      <c r="D8" s="4"/>
    </row>
    <row r="9" spans="1:5" ht="19.95" customHeight="1">
      <c r="A9" s="31" t="s">
        <v>44</v>
      </c>
      <c r="B9" s="16">
        <v>85000</v>
      </c>
      <c r="C9" s="24">
        <v>3</v>
      </c>
      <c r="D9" s="1" t="s">
        <v>61</v>
      </c>
    </row>
    <row r="10" spans="1:5" ht="19.95" customHeight="1">
      <c r="A10" s="31" t="s">
        <v>45</v>
      </c>
      <c r="B10" s="16">
        <v>127500</v>
      </c>
      <c r="C10" s="24">
        <v>0</v>
      </c>
      <c r="D10" s="4"/>
    </row>
    <row r="11" spans="1:5" ht="19.95" customHeight="1">
      <c r="A11" s="31" t="s">
        <v>46</v>
      </c>
      <c r="B11" s="16">
        <v>79000</v>
      </c>
      <c r="C11" s="16"/>
      <c r="D11" s="4"/>
    </row>
    <row r="12" spans="1:5" ht="19.95" customHeight="1">
      <c r="A12" s="31" t="s">
        <v>47</v>
      </c>
      <c r="B12" s="16">
        <v>108000</v>
      </c>
      <c r="C12" s="16"/>
      <c r="D12" s="4"/>
    </row>
    <row r="13" spans="1:5" ht="19.95" customHeight="1"/>
    <row r="14" spans="1:5" ht="19.95" customHeight="1"/>
    <row r="15" spans="1:5" ht="19.95" customHeight="1">
      <c r="A15" s="13" t="s">
        <v>1</v>
      </c>
      <c r="B15" s="13" t="s">
        <v>2</v>
      </c>
      <c r="C15" s="13" t="s">
        <v>3</v>
      </c>
      <c r="D15" s="13" t="s">
        <v>4</v>
      </c>
    </row>
    <row r="16" spans="1:5" ht="19.95" customHeight="1">
      <c r="A16" s="22" t="s">
        <v>5</v>
      </c>
      <c r="B16" s="8">
        <v>0</v>
      </c>
      <c r="C16" s="8">
        <v>0</v>
      </c>
      <c r="D16" s="8">
        <v>0</v>
      </c>
    </row>
    <row r="17" spans="1:5" ht="19.95" customHeight="1">
      <c r="A17" s="22" t="s">
        <v>6</v>
      </c>
      <c r="B17" s="8"/>
      <c r="C17" s="8"/>
      <c r="D17" s="8">
        <v>0</v>
      </c>
    </row>
    <row r="18" spans="1:5" ht="19.95" customHeight="1">
      <c r="A18" s="22" t="s">
        <v>7</v>
      </c>
      <c r="B18" s="8">
        <v>3000000</v>
      </c>
      <c r="C18" s="8">
        <v>200000</v>
      </c>
      <c r="D18" s="8">
        <v>0</v>
      </c>
    </row>
    <row r="19" spans="1:5" ht="19.95" customHeight="1">
      <c r="A19" s="22" t="s">
        <v>8</v>
      </c>
      <c r="B19" s="8"/>
      <c r="C19" s="8"/>
      <c r="D19" s="8">
        <v>0</v>
      </c>
      <c r="E19" s="1" t="s">
        <v>53</v>
      </c>
    </row>
    <row r="20" spans="1:5" ht="19.95" customHeight="1">
      <c r="A20" s="22" t="s">
        <v>18</v>
      </c>
      <c r="B20" s="16">
        <f>SUM(B16:B19)</f>
        <v>3000000</v>
      </c>
      <c r="C20" s="16">
        <f>SUM(C16:C19)</f>
        <v>200000</v>
      </c>
      <c r="D20" s="16">
        <f>SUM(D16:D19)</f>
        <v>0</v>
      </c>
      <c r="E20" s="23"/>
    </row>
    <row r="21" spans="1:5" ht="19.95" customHeight="1"/>
    <row r="22" spans="1:5" ht="19.95" customHeight="1">
      <c r="A22" s="25" t="s">
        <v>39</v>
      </c>
      <c r="B22" s="27" t="s">
        <v>40</v>
      </c>
    </row>
    <row r="23" spans="1:5" ht="19.95" customHeight="1">
      <c r="A23" s="25" t="s">
        <v>36</v>
      </c>
      <c r="B23" s="8">
        <v>0</v>
      </c>
      <c r="C23" s="32" t="s">
        <v>52</v>
      </c>
    </row>
    <row r="24" spans="1:5" ht="19.95" customHeight="1">
      <c r="A24" s="25" t="s">
        <v>48</v>
      </c>
      <c r="B24" s="8">
        <v>0</v>
      </c>
      <c r="C24" s="32" t="s">
        <v>51</v>
      </c>
    </row>
    <row r="25" spans="1:5" ht="19.95" customHeight="1">
      <c r="A25" s="25" t="s">
        <v>49</v>
      </c>
      <c r="B25" s="8">
        <v>0</v>
      </c>
      <c r="C25" s="32" t="s">
        <v>51</v>
      </c>
    </row>
    <row r="26" spans="1:5" ht="19.95" customHeight="1">
      <c r="A26" s="25" t="s">
        <v>50</v>
      </c>
      <c r="B26" s="8">
        <v>0</v>
      </c>
      <c r="C26" s="32" t="s">
        <v>54</v>
      </c>
    </row>
    <row r="27" spans="1:5" ht="19.95" customHeight="1">
      <c r="A27" s="25"/>
      <c r="B27" s="12"/>
    </row>
    <row r="28" spans="1:5" ht="19.95" customHeight="1">
      <c r="A28" s="25"/>
      <c r="B28" s="12"/>
    </row>
    <row r="29" spans="1:5" ht="19.95" customHeight="1">
      <c r="A29" s="26" t="s">
        <v>37</v>
      </c>
    </row>
    <row r="30" spans="1:5" ht="19.95" customHeight="1">
      <c r="A30" s="26" t="s">
        <v>38</v>
      </c>
    </row>
    <row r="31" spans="1:5" ht="19.95" customHeight="1">
      <c r="A31" s="26" t="s">
        <v>55</v>
      </c>
    </row>
    <row r="32" spans="1:5" ht="19.95" customHeight="1">
      <c r="A32" s="26"/>
    </row>
    <row r="33" ht="19.95" customHeight="1"/>
  </sheetData>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topLeftCell="A4" workbookViewId="0">
      <selection activeCell="H4" sqref="H1:I1048576"/>
    </sheetView>
  </sheetViews>
  <sheetFormatPr defaultRowHeight="15.6"/>
  <cols>
    <col min="1" max="1" width="21.21875" style="1" bestFit="1" customWidth="1"/>
    <col min="2" max="2" width="19.6640625" style="1" customWidth="1"/>
    <col min="3" max="3" width="18.5546875" style="1" customWidth="1"/>
    <col min="4" max="4" width="18.77734375" style="1" customWidth="1"/>
    <col min="5" max="5" width="18.88671875" style="1" customWidth="1"/>
    <col min="6" max="6" width="19.88671875" style="1" customWidth="1"/>
    <col min="7" max="7" width="11.5546875" style="1" customWidth="1"/>
    <col min="8" max="8" width="18.21875" style="1" hidden="1" customWidth="1"/>
    <col min="9" max="9" width="15.33203125" style="1" hidden="1" customWidth="1"/>
    <col min="10" max="10" width="12.77734375" style="1" customWidth="1"/>
    <col min="11" max="11" width="14.21875" style="1" customWidth="1"/>
    <col min="12" max="16384" width="8.88671875" style="1"/>
  </cols>
  <sheetData>
    <row r="1" spans="1:6" ht="19.95" customHeight="1">
      <c r="A1" s="13" t="s">
        <v>1</v>
      </c>
      <c r="B1" s="13" t="s">
        <v>2</v>
      </c>
      <c r="C1" s="13" t="s">
        <v>3</v>
      </c>
      <c r="D1" s="13" t="s">
        <v>4</v>
      </c>
      <c r="E1" s="13" t="s">
        <v>33</v>
      </c>
      <c r="F1" s="14" t="s">
        <v>34</v>
      </c>
    </row>
    <row r="2" spans="1:6" ht="19.95" customHeight="1">
      <c r="A2" s="19" t="s">
        <v>5</v>
      </c>
      <c r="B2" s="16">
        <f>基本資料!B16</f>
        <v>0</v>
      </c>
      <c r="C2" s="16">
        <f>基本資料!C16</f>
        <v>0</v>
      </c>
      <c r="D2" s="16">
        <f>基本資料!D16</f>
        <v>0</v>
      </c>
      <c r="E2" s="16">
        <f>SUM(B2:D2)</f>
        <v>0</v>
      </c>
      <c r="F2" s="8"/>
    </row>
    <row r="3" spans="1:6" ht="19.95" customHeight="1">
      <c r="A3" s="19" t="s">
        <v>6</v>
      </c>
      <c r="B3" s="16">
        <f>基本資料!B17</f>
        <v>0</v>
      </c>
      <c r="C3" s="16">
        <f>基本資料!C17</f>
        <v>0</v>
      </c>
      <c r="D3" s="16">
        <f>基本資料!D17</f>
        <v>0</v>
      </c>
      <c r="E3" s="16">
        <f t="shared" ref="E3:E6" si="0">SUM(B3:D3)</f>
        <v>0</v>
      </c>
      <c r="F3" s="8"/>
    </row>
    <row r="4" spans="1:6" ht="19.95" customHeight="1">
      <c r="A4" s="19" t="s">
        <v>7</v>
      </c>
      <c r="B4" s="16">
        <f>基本資料!B18</f>
        <v>3000000</v>
      </c>
      <c r="C4" s="16">
        <f>基本資料!C18</f>
        <v>200000</v>
      </c>
      <c r="D4" s="16">
        <f>基本資料!D18</f>
        <v>0</v>
      </c>
      <c r="E4" s="16">
        <f t="shared" si="0"/>
        <v>3200000</v>
      </c>
      <c r="F4" s="8"/>
    </row>
    <row r="5" spans="1:6" ht="19.95" customHeight="1">
      <c r="A5" s="19" t="s">
        <v>8</v>
      </c>
      <c r="B5" s="16">
        <f>基本資料!B19</f>
        <v>0</v>
      </c>
      <c r="C5" s="16">
        <f>基本資料!C19</f>
        <v>0</v>
      </c>
      <c r="D5" s="16">
        <f>基本資料!D19</f>
        <v>0</v>
      </c>
      <c r="E5" s="16">
        <f t="shared" si="0"/>
        <v>0</v>
      </c>
      <c r="F5" s="7"/>
    </row>
    <row r="6" spans="1:6" ht="19.95" customHeight="1">
      <c r="A6" s="20" t="s">
        <v>57</v>
      </c>
      <c r="B6" s="36">
        <v>-1219000</v>
      </c>
      <c r="C6" s="36">
        <v>1134000</v>
      </c>
      <c r="D6" s="36">
        <v>0</v>
      </c>
      <c r="E6" s="16">
        <f t="shared" si="0"/>
        <v>-85000</v>
      </c>
      <c r="F6" s="7"/>
    </row>
    <row r="7" spans="1:6" ht="19.95" customHeight="1">
      <c r="A7" s="19" t="s">
        <v>18</v>
      </c>
      <c r="B7" s="16">
        <f>SUM(B2:B6)</f>
        <v>1781000</v>
      </c>
      <c r="C7" s="16">
        <f>SUM(C2:C6)</f>
        <v>1334000</v>
      </c>
      <c r="D7" s="16">
        <f>SUM(D2:D6)</f>
        <v>0</v>
      </c>
      <c r="E7" s="16">
        <f>SUM(E2:E6)</f>
        <v>3115000</v>
      </c>
      <c r="F7" s="7"/>
    </row>
    <row r="8" spans="1:6" ht="19.95" customHeight="1">
      <c r="B8" s="2"/>
      <c r="C8" s="2"/>
      <c r="D8" s="2"/>
      <c r="E8" s="2"/>
      <c r="F8" s="2"/>
    </row>
    <row r="9" spans="1:6" ht="19.95" customHeight="1">
      <c r="A9" s="13" t="s">
        <v>35</v>
      </c>
      <c r="B9" s="14" t="s">
        <v>0</v>
      </c>
      <c r="C9" s="14" t="s">
        <v>13</v>
      </c>
      <c r="D9" s="14" t="s">
        <v>14</v>
      </c>
      <c r="E9" s="14" t="s">
        <v>18</v>
      </c>
      <c r="F9" s="14" t="s">
        <v>17</v>
      </c>
    </row>
    <row r="10" spans="1:6" ht="19.95" customHeight="1">
      <c r="A10" s="19" t="s">
        <v>9</v>
      </c>
      <c r="B10" s="16">
        <f>基本資料!B9</f>
        <v>85000</v>
      </c>
      <c r="C10" s="16">
        <f>基本資料!B9</f>
        <v>85000</v>
      </c>
      <c r="D10" s="16">
        <f>基本資料!B9*基本資料!C9+基本資料!B10*基本資料!C10-B10-C10</f>
        <v>85000</v>
      </c>
      <c r="E10" s="16">
        <f>SUM(B10:D10)</f>
        <v>255000</v>
      </c>
      <c r="F10" s="6"/>
    </row>
    <row r="11" spans="1:6" ht="19.95" customHeight="1">
      <c r="A11" s="19" t="s">
        <v>10</v>
      </c>
      <c r="B11" s="21">
        <f>基本資料!$B$11</f>
        <v>79000</v>
      </c>
      <c r="C11" s="21">
        <f>基本資料!$B$11</f>
        <v>79000</v>
      </c>
      <c r="D11" s="16">
        <v>0</v>
      </c>
      <c r="E11" s="16">
        <f t="shared" ref="E11:E14" si="1">SUM(B11:D11)</f>
        <v>158000</v>
      </c>
      <c r="F11" s="8"/>
    </row>
    <row r="12" spans="1:6" ht="19.95" customHeight="1">
      <c r="A12" s="19" t="s">
        <v>11</v>
      </c>
      <c r="B12" s="16">
        <v>0</v>
      </c>
      <c r="C12" s="16">
        <v>0</v>
      </c>
      <c r="D12" s="16">
        <f>基本資料!$B$23</f>
        <v>0</v>
      </c>
      <c r="E12" s="16">
        <f t="shared" si="1"/>
        <v>0</v>
      </c>
      <c r="F12" s="8"/>
    </row>
    <row r="13" spans="1:6" ht="19.95" customHeight="1">
      <c r="A13" s="19" t="s">
        <v>27</v>
      </c>
      <c r="B13" s="16">
        <f>MIN(基本資料!B12,B2)</f>
        <v>0</v>
      </c>
      <c r="C13" s="16">
        <f>MIN(基本資料!B12,C2)</f>
        <v>0</v>
      </c>
      <c r="D13" s="16">
        <v>0</v>
      </c>
      <c r="E13" s="16">
        <f t="shared" si="1"/>
        <v>0</v>
      </c>
      <c r="F13" s="8"/>
    </row>
    <row r="14" spans="1:6" ht="19.95" customHeight="1">
      <c r="A14" s="19" t="s">
        <v>12</v>
      </c>
      <c r="B14" s="16">
        <f>基本資料!$B$24</f>
        <v>0</v>
      </c>
      <c r="C14" s="16">
        <f>基本資料!$B$25</f>
        <v>0</v>
      </c>
      <c r="D14" s="16">
        <f>基本資料!$B$26</f>
        <v>0</v>
      </c>
      <c r="E14" s="16">
        <f t="shared" si="1"/>
        <v>0</v>
      </c>
      <c r="F14" s="8"/>
    </row>
    <row r="15" spans="1:6" ht="19.95" customHeight="1">
      <c r="A15" s="19" t="s">
        <v>18</v>
      </c>
      <c r="B15" s="16">
        <f>SUM(B10:B14)</f>
        <v>164000</v>
      </c>
      <c r="C15" s="16">
        <f>SUM(C10:C14)</f>
        <v>164000</v>
      </c>
      <c r="D15" s="16">
        <f>D10+D14+D13+MAX(D11:D12)</f>
        <v>85000</v>
      </c>
      <c r="E15" s="16">
        <f>E10+E14+E13+MAX(E11:E12)</f>
        <v>413000</v>
      </c>
      <c r="F15" s="8"/>
    </row>
    <row r="16" spans="1:6" ht="19.95" customHeight="1">
      <c r="B16" s="2"/>
      <c r="C16" s="2"/>
      <c r="D16" s="2"/>
      <c r="E16" s="2"/>
      <c r="F16" s="2"/>
    </row>
    <row r="17" spans="1:9" ht="19.95" customHeight="1">
      <c r="G17" s="3"/>
    </row>
    <row r="18" spans="1:9" ht="19.95" customHeight="1">
      <c r="A18" s="13" t="s">
        <v>29</v>
      </c>
      <c r="B18" s="13" t="s">
        <v>15</v>
      </c>
      <c r="C18" s="13" t="s">
        <v>16</v>
      </c>
      <c r="D18" s="13" t="s">
        <v>30</v>
      </c>
      <c r="E18" s="3"/>
      <c r="F18" s="3"/>
    </row>
    <row r="19" spans="1:9" ht="19.95" customHeight="1">
      <c r="A19" s="19" t="s">
        <v>21</v>
      </c>
      <c r="B19" s="21">
        <v>0</v>
      </c>
      <c r="C19" s="21">
        <v>0</v>
      </c>
      <c r="D19" s="16">
        <f>E7-E15</f>
        <v>2702000</v>
      </c>
    </row>
    <row r="20" spans="1:9" ht="19.95" customHeight="1">
      <c r="A20" s="19" t="s">
        <v>19</v>
      </c>
      <c r="B20" s="16">
        <f>MAX(B2-B10-B13,0)</f>
        <v>0</v>
      </c>
      <c r="C20" s="16">
        <f>D19-B20</f>
        <v>2702000</v>
      </c>
      <c r="D20" s="16">
        <f>SUM(B20:C20)</f>
        <v>2702000</v>
      </c>
    </row>
    <row r="21" spans="1:9" ht="19.95" customHeight="1">
      <c r="A21" s="19" t="s">
        <v>20</v>
      </c>
      <c r="B21" s="16">
        <f>D19-C21</f>
        <v>2702000</v>
      </c>
      <c r="C21" s="16">
        <f>MAX(C2-C10-C13,0)</f>
        <v>0</v>
      </c>
      <c r="D21" s="16">
        <f t="shared" ref="D21:D23" si="2">SUM(B21:C21)</f>
        <v>2702000</v>
      </c>
    </row>
    <row r="22" spans="1:9" ht="19.95" customHeight="1">
      <c r="A22" s="19" t="s">
        <v>22</v>
      </c>
      <c r="B22" s="16">
        <f>B7-B15</f>
        <v>1617000</v>
      </c>
      <c r="C22" s="16">
        <f>D19-B22</f>
        <v>1085000</v>
      </c>
      <c r="D22" s="16">
        <f t="shared" si="2"/>
        <v>2702000</v>
      </c>
    </row>
    <row r="23" spans="1:9" ht="19.95" customHeight="1">
      <c r="A23" s="19" t="s">
        <v>23</v>
      </c>
      <c r="B23" s="16">
        <f>D19-C23</f>
        <v>1532000</v>
      </c>
      <c r="C23" s="16">
        <f>C7-C15</f>
        <v>1170000</v>
      </c>
      <c r="D23" s="16">
        <f t="shared" si="2"/>
        <v>2702000</v>
      </c>
    </row>
    <row r="24" spans="1:9" ht="19.95" customHeight="1">
      <c r="A24" s="10"/>
      <c r="B24" s="12"/>
      <c r="C24" s="12"/>
      <c r="D24" s="12"/>
    </row>
    <row r="25" spans="1:9" ht="19.95" customHeight="1">
      <c r="A25" s="40" t="s">
        <v>31</v>
      </c>
      <c r="B25" s="44" t="s">
        <v>58</v>
      </c>
      <c r="C25" s="44"/>
      <c r="D25" s="41" t="s">
        <v>28</v>
      </c>
      <c r="E25" s="41"/>
      <c r="F25" s="41"/>
      <c r="G25" s="41"/>
    </row>
    <row r="26" spans="1:9" ht="19.95" customHeight="1">
      <c r="A26" s="40"/>
      <c r="B26" s="13" t="s">
        <v>15</v>
      </c>
      <c r="C26" s="13" t="s">
        <v>16</v>
      </c>
      <c r="D26" s="13" t="s">
        <v>15</v>
      </c>
      <c r="E26" s="13" t="s">
        <v>16</v>
      </c>
      <c r="F26" s="13" t="s">
        <v>30</v>
      </c>
      <c r="G26" s="13" t="s">
        <v>32</v>
      </c>
    </row>
    <row r="27" spans="1:9" ht="19.95" customHeight="1">
      <c r="A27" s="37" t="s">
        <v>21</v>
      </c>
      <c r="B27" s="42">
        <f>IF(D19&lt;=0,0,IF(D19&lt;=基本資料!$A$2,基本資料!$B$2,IF(D19&lt;=基本資料!$A$3,基本資料!$B$3,IF(D19&lt;=基本資料!$A$4,基本資料!$B$4,IF(D19&lt;=基本資料!$A$5,基本資料!$B$5,基本資料!$B$6)))))</f>
        <v>0.3</v>
      </c>
      <c r="C27" s="42"/>
      <c r="D27" s="38"/>
      <c r="E27" s="38"/>
      <c r="F27" s="38">
        <f>IF(B27=0,0,IF(B27=基本資料!$B$2,D19*基本資料!$B$2,IF(B27=基本資料!$B$3,D19*基本資料!$B$3-基本資料!$C$3,IF(B27=基本資料!$B$4,D19*基本資料!$B$4-基本資料!$C$4,IF(B27=基本資料!$B$5,D19*基本資料!$B$5-基本資料!$C$5,D19*基本資料!$B$6-基本資料!$C$6)))))</f>
        <v>445600.00000000006</v>
      </c>
      <c r="G27" s="39" t="str">
        <f>IF(F27=MIN($F$27:$F$36),"☆","")</f>
        <v/>
      </c>
      <c r="H27" s="35"/>
      <c r="I27" s="35"/>
    </row>
    <row r="28" spans="1:9" ht="19.95" customHeight="1">
      <c r="A28" s="37"/>
      <c r="B28" s="43">
        <f>IF(B27=0,0-D19,IF(B27=基本資料!$B$2,基本資料!$A$2-D19,IF(B27=基本資料!$B$3,基本資料!$A$3-D19,IF(B27=基本資料!$B$4,基本資料!$A$4-D19,IF(B27=基本資料!$B$5,基本資料!$A$5-D19,0)))))</f>
        <v>1698000</v>
      </c>
      <c r="C28" s="43"/>
      <c r="D28" s="38"/>
      <c r="E28" s="38"/>
      <c r="F28" s="38"/>
      <c r="G28" s="39"/>
      <c r="H28" s="35"/>
      <c r="I28" s="35"/>
    </row>
    <row r="29" spans="1:9" ht="19.95" customHeight="1">
      <c r="A29" s="45" t="s">
        <v>19</v>
      </c>
      <c r="B29" s="33">
        <f>IF(B20&lt;=0,0,IF(B20&lt;=基本資料!$A$2,基本資料!$B$2,IF(B20&lt;=基本資料!$A$3,基本資料!$B$3,IF(B20&lt;=基本資料!$A$4,基本資料!$B$4,IF(B20&lt;=基本資料!$A$5,基本資料!$B$5,基本資料!$B$6)))))</f>
        <v>0</v>
      </c>
      <c r="C29" s="33">
        <f>IF(C20&lt;=0,0,IF(C20&lt;=基本資料!$A$2,基本資料!$B$2,IF(C20&lt;=基本資料!$A$3,基本資料!$B$3,IF(C20&lt;=基本資料!$A$4,基本資料!$B$4,IF(C20&lt;=基本資料!$A$5,基本資料!$B$5,基本資料!$B$6)))))</f>
        <v>0.3</v>
      </c>
      <c r="D29" s="38">
        <f>IF(B29=0,0,IF(B29=基本資料!$B$2,B20*基本資料!$B$2,IF(B29=基本資料!$B$3,B20*基本資料!$B$3-基本資料!$C$3,IF(B29=基本資料!$B$4,B20*基本資料!$B$4-基本資料!$C$4,IF(B29=基本資料!$B$5,B20*基本資料!$B$5-基本資料!$C$5,B20*基本資料!$B$6-基本資料!$C$6)))))</f>
        <v>0</v>
      </c>
      <c r="E29" s="38">
        <f>IF(C29=0,0,IF(C29=基本資料!$B$2,C20*基本資料!$B$2,IF(C29=基本資料!$B$3,C20*基本資料!$B$3-基本資料!$C$3,IF(C29=基本資料!$B$4,C20*基本資料!$B$4-基本資料!$C$4,IF(C29=基本資料!$B$5,C20*基本資料!$B$5-基本資料!$C$5,C20*基本資料!$B$6-基本資料!$C$6)))))</f>
        <v>445600.00000000006</v>
      </c>
      <c r="F29" s="38">
        <f>SUM(D29:E29)</f>
        <v>445600.00000000006</v>
      </c>
      <c r="G29" s="39" t="str">
        <f t="shared" ref="G29" si="3">IF(F29=MIN($F$27:$F$36),"☆","")</f>
        <v/>
      </c>
      <c r="H29" s="35">
        <f>IF(B29=0,0-B20,IF(B29=基本資料!$B$2,基本資料!$A$2-B20,IF(B29=基本資料!$B$3,基本資料!$A$3-B20,IF(B29=基本資料!$B$4,基本資料!$A$4-B20,IF(B29=基本資料!$B$5,基本資料!$A$5-B20,0)))))</f>
        <v>0</v>
      </c>
      <c r="I29" s="35">
        <f>IF(C29=0,0-C20,IF(C29=基本資料!$B$2,基本資料!$A$2-C20,IF(C29=基本資料!$B$3,基本資料!$A$3-C20,IF(C29=基本資料!$B$4,基本資料!$A$4-C20,IF(C29=基本資料!$B$5,基本資料!$A$5-C20,0)))))</f>
        <v>1698000</v>
      </c>
    </row>
    <row r="30" spans="1:9" ht="19.95" customHeight="1">
      <c r="A30" s="46"/>
      <c r="B30" s="34">
        <f>IF(B29=C29,0,IF(B29&gt;C29,H30,H29))</f>
        <v>0</v>
      </c>
      <c r="C30" s="34">
        <f>IF(B29=C29,0,IF(B29&gt;C29,I29,I30))</f>
        <v>-352000</v>
      </c>
      <c r="D30" s="38" t="e">
        <f>IF(F29=MIN(#REF!),"☆","")</f>
        <v>#REF!</v>
      </c>
      <c r="E30" s="38"/>
      <c r="F30" s="38"/>
      <c r="G30" s="39"/>
      <c r="H30" s="35">
        <f>IF(B29=0,0,IF(B29=基本資料!$B$2,-B20,IF(B29=基本資料!$B$3,基本資料!$A$2-B20,IF(B29=基本資料!$B$4,基本資料!$A$3-B20,IF(B29=基本資料!$B$5,基本資料!$A$4-B20,基本資料!$A$5-B20)))))</f>
        <v>0</v>
      </c>
      <c r="I30" s="35">
        <f>IF(C29=0,0,IF(C29=基本資料!$B$2,-C20,IF(C29=基本資料!$B$3,基本資料!$A$2-C20,IF(C29=基本資料!$B$4,基本資料!$A$3-C20,IF(C29=基本資料!$B$5,基本資料!$A$4-C20,基本資料!$A$5-C20)))))</f>
        <v>-352000</v>
      </c>
    </row>
    <row r="31" spans="1:9" ht="19.95" customHeight="1">
      <c r="A31" s="37" t="s">
        <v>20</v>
      </c>
      <c r="B31" s="33">
        <f>IF(B21&lt;=0,0,IF(B21&lt;=基本資料!$A$2,基本資料!$B$2,IF(B21&lt;=基本資料!$A$3,基本資料!$B$3,IF(B21&lt;=基本資料!$A$4,基本資料!$B$4,IF(B21&lt;=基本資料!$A$5,基本資料!$B$5,基本資料!$B$6)))))</f>
        <v>0.3</v>
      </c>
      <c r="C31" s="33">
        <f>IF(C21&lt;=0,0,IF(C21&lt;=基本資料!$A$2,基本資料!$B$2,IF(C21&lt;=基本資料!$A$3,基本資料!$B$3,IF(C21&lt;=基本資料!$A$4,基本資料!$B$4,IF(C21&lt;=基本資料!$A$5,基本資料!$B$5,基本資料!$B$6)))))</f>
        <v>0</v>
      </c>
      <c r="D31" s="38">
        <f>IF(B31=0,0,IF(B31=基本資料!$B$2,B21*基本資料!$B$2,IF(B31=基本資料!$B$3,B21*基本資料!$B$3-基本資料!$C$3,IF(B31=基本資料!$B$4,B21*基本資料!$B$4-基本資料!$C$4,IF(B31=基本資料!$B$5,B21*基本資料!$B$5-基本資料!$C$5,B21*基本資料!$B$6-基本資料!$C$6)))))</f>
        <v>445600.00000000006</v>
      </c>
      <c r="E31" s="38">
        <f>IF(C31=0,0,IF(C31=基本資料!$B$2,C21*基本資料!$B$2,IF(C31=基本資料!$B$3,C21*基本資料!$B$3-基本資料!$C$3,IF(C31=基本資料!$B$4,C21*基本資料!$B$4-基本資料!$C$4,IF(C31=基本資料!$B$5,C21*基本資料!$B$5-基本資料!$C$5,C21*基本資料!$B$6-基本資料!$C$6)))))</f>
        <v>0</v>
      </c>
      <c r="F31" s="38">
        <f>SUM(D31:E31)</f>
        <v>445600.00000000006</v>
      </c>
      <c r="G31" s="39" t="str">
        <f t="shared" ref="G31" si="4">IF(F31=MIN($F$27:$F$36),"☆","")</f>
        <v/>
      </c>
      <c r="H31" s="35">
        <f>IF(B31=0,0-B21,IF(B31=基本資料!$B$2,基本資料!$A$2-B21,IF(B31=基本資料!$B$3,基本資料!$A$3-B21,IF(B31=基本資料!$B$4,基本資料!$A$4-B21,IF(B31=基本資料!$B$5,基本資料!$A$5-B21,0)))))</f>
        <v>1698000</v>
      </c>
      <c r="I31" s="35">
        <f>IF(C31=0,0-C21,IF(C31=基本資料!$B$2,基本資料!$A$2-C21,IF(C31=基本資料!$B$3,基本資料!$A$3-C21,IF(C31=基本資料!$B$4,基本資料!$A$4-C21,IF(C31=基本資料!$B$5,基本資料!$A$5-C21,0)))))</f>
        <v>0</v>
      </c>
    </row>
    <row r="32" spans="1:9" ht="19.95" customHeight="1">
      <c r="A32" s="37"/>
      <c r="B32" s="34">
        <f>IF(B31=C31,0,IF(B31&gt;C31,H32,H31))</f>
        <v>-352000</v>
      </c>
      <c r="C32" s="34">
        <f>IF(B31=C31,0,IF(B31&gt;C31,I31,I32))</f>
        <v>0</v>
      </c>
      <c r="D32" s="38" t="e">
        <f>IF(F31=MIN(#REF!),"☆","")</f>
        <v>#REF!</v>
      </c>
      <c r="E32" s="38"/>
      <c r="F32" s="38"/>
      <c r="G32" s="39"/>
      <c r="H32" s="35">
        <f>IF(B31=0,0,IF(B31=基本資料!$B$2,-B21,IF(B31=基本資料!$B$3,基本資料!$A$2-B21,IF(B31=基本資料!$B$4,基本資料!$A$3-B21,IF(B31=基本資料!$B$5,基本資料!$A$4-B21,基本資料!$A$5-B21)))))</f>
        <v>-352000</v>
      </c>
      <c r="I32" s="35">
        <f>IF(C31=0,0,IF(C31=基本資料!$B$2,-C21,IF(C31=基本資料!$B$3,基本資料!$A$2-C21,IF(C31=基本資料!$B$4,基本資料!$A$3-C21,IF(C31=基本資料!$B$5,基本資料!$A$4-C21,基本資料!$A$5-C21)))))</f>
        <v>0</v>
      </c>
    </row>
    <row r="33" spans="1:9" ht="19.95" customHeight="1">
      <c r="A33" s="37" t="s">
        <v>22</v>
      </c>
      <c r="B33" s="33">
        <f>IF(B22&lt;=0,0,IF(B22&lt;=基本資料!$A$2,基本資料!$B$2,IF(B22&lt;=基本資料!$A$3,基本資料!$B$3,IF(B22&lt;=基本資料!$A$4,基本資料!$B$4,IF(B22&lt;=基本資料!$A$5,基本資料!$B$5,基本資料!$B$6)))))</f>
        <v>0.2</v>
      </c>
      <c r="C33" s="33">
        <f>IF(C22&lt;=0,0,IF(C22&lt;=基本資料!$A$2,基本資料!$B$2,IF(C22&lt;=基本資料!$A$3,基本資料!$B$3,IF(C22&lt;=基本資料!$A$4,基本資料!$B$4,IF(C22&lt;=基本資料!$A$5,基本資料!$B$5,基本資料!$B$6)))))</f>
        <v>0.12</v>
      </c>
      <c r="D33" s="38">
        <f>IF(B33=0,0,IF(B33=基本資料!$B$2,B22*基本資料!$B$2,IF(B33=基本資料!$B$3,B22*基本資料!$B$3-基本資料!$C$3,IF(B33=基本資料!$B$4,B22*基本資料!$B$4-基本資料!$C$4,IF(B33=基本資料!$B$5,B22*基本資料!$B$5-基本資料!$C$5,B22*基本資料!$B$6-基本資料!$C$6)))))</f>
        <v>193400</v>
      </c>
      <c r="E33" s="38">
        <f>IF(C33=0,0,IF(C33=基本資料!$B$2,C22*基本資料!$B$2,IF(C33=基本資料!$B$3,C22*基本資料!$B$3-基本資料!$C$3,IF(C33=基本資料!$B$4,C22*基本資料!$B$4-基本資料!$C$4,IF(C33=基本資料!$B$5,C22*基本資料!$B$5-基本資料!$C$5,C22*基本資料!$B$6-基本資料!$C$6)))))</f>
        <v>93800</v>
      </c>
      <c r="F33" s="38">
        <f>SUM(D33:E33)</f>
        <v>287200</v>
      </c>
      <c r="G33" s="39" t="str">
        <f t="shared" ref="G33" si="5">IF(F33=MIN($F$27:$F$36),"☆","")</f>
        <v/>
      </c>
      <c r="H33" s="35">
        <f>IF(B33=0,0-B22,IF(B33=基本資料!$B$2,基本資料!$A$2-B22,IF(B33=基本資料!$B$3,基本資料!$A$3-B22,IF(B33=基本資料!$B$4,基本資料!$A$4-B22,IF(B33=基本資料!$B$5,基本資料!$A$5-B22,0)))))</f>
        <v>733000</v>
      </c>
      <c r="I33" s="35">
        <f>IF(C33=0,0-C22,IF(C33=基本資料!$B$2,基本資料!$A$2-C22,IF(C33=基本資料!$B$3,基本資料!$A$3-C22,IF(C33=基本資料!$B$4,基本資料!$A$4-C22,IF(C33=基本資料!$B$5,基本資料!$A$5-C22,0)))))</f>
        <v>85000</v>
      </c>
    </row>
    <row r="34" spans="1:9" ht="19.95" customHeight="1">
      <c r="A34" s="37"/>
      <c r="B34" s="34">
        <f>IF(B33=C33,0,IF(B33&gt;C33,H34,H33))</f>
        <v>-447000</v>
      </c>
      <c r="C34" s="34">
        <f>IF(B33=C33,0,IF(B33&gt;C33,I33,I34))</f>
        <v>85000</v>
      </c>
      <c r="D34" s="38"/>
      <c r="E34" s="38"/>
      <c r="F34" s="38"/>
      <c r="G34" s="39"/>
      <c r="H34" s="35">
        <f>IF(B33=0,0,IF(B33=基本資料!$B$2,-B22,IF(B33=基本資料!$B$3,基本資料!$A$2-B22,IF(B33=基本資料!$B$4,基本資料!$A$3-B22,IF(B33=基本資料!$B$5,基本資料!$A$4-B22,基本資料!$A$5-B22)))))</f>
        <v>-447000</v>
      </c>
      <c r="I34" s="35">
        <f>IF(C33=0,0,IF(C33=基本資料!$B$2,-C22,IF(C33=基本資料!$B$3,基本資料!$A$2-C22,IF(C33=基本資料!$B$4,基本資料!$A$3-C22,IF(C33=基本資料!$B$5,基本資料!$A$4-C22,基本資料!$A$5-C22)))))</f>
        <v>-565000</v>
      </c>
    </row>
    <row r="35" spans="1:9" ht="19.95" customHeight="1">
      <c r="A35" s="37" t="s">
        <v>23</v>
      </c>
      <c r="B35" s="33">
        <f>IF(B23&lt;=0,0,IF(B23&lt;=基本資料!$A$2,基本資料!$B$2,IF(B23&lt;=基本資料!$A$3,基本資料!$B$3,IF(B23&lt;=基本資料!$A$4,基本資料!$B$4,IF(B23&lt;=基本資料!$A$5,基本資料!$B$5,基本資料!$B$6)))))</f>
        <v>0.2</v>
      </c>
      <c r="C35" s="33">
        <f>IF(C23&lt;=0,0,IF(C23&lt;=基本資料!$A$2,基本資料!$B$2,IF(C23&lt;=基本資料!$A$3,基本資料!$B$3,IF(C23&lt;=基本資料!$A$4,基本資料!$B$4,IF(C23&lt;=基本資料!$A$5,基本資料!$B$5,基本資料!$B$6)))))</f>
        <v>0.12</v>
      </c>
      <c r="D35" s="38">
        <f>IF(B35=0,0,IF(B35=基本資料!$B$2,B23*基本資料!$B$2,IF(B35=基本資料!$B$3,B23*基本資料!$B$3-基本資料!$C$3,IF(B35=基本資料!$B$4,B23*基本資料!$B$4-基本資料!$C$4,IF(B35=基本資料!$B$5,B23*基本資料!$B$5-基本資料!$C$5,B23*基本資料!$B$6-基本資料!$C$6)))))</f>
        <v>176400</v>
      </c>
      <c r="E35" s="38">
        <f>IF(C35=0,0,IF(C35=基本資料!$B$2,C23*基本資料!$B$2,IF(C35=基本資料!$B$3,C23*基本資料!$B$3-基本資料!$C$3,IF(C35=基本資料!$B$4,C23*基本資料!$B$4-基本資料!$C$4,IF(C35=基本資料!$B$5,C23*基本資料!$B$5-基本資料!$C$5,C23*基本資料!$B$6-基本資料!$C$6)))))</f>
        <v>104000</v>
      </c>
      <c r="F35" s="38">
        <f>SUM(D35:E35)</f>
        <v>280400</v>
      </c>
      <c r="G35" s="39" t="str">
        <f>IF(F35=MIN($F$27:$F$36),"☆","")</f>
        <v>☆</v>
      </c>
      <c r="H35" s="35">
        <f>IF(B35=0,0-B23,IF(B35=基本資料!$B$2,基本資料!$A$2-B23,IF(B35=基本資料!$B$3,基本資料!$A$3-B23,IF(B35=基本資料!$B$4,基本資料!$A$4-B23,IF(B35=基本資料!$B$5,基本資料!$A$5-B23,0)))))</f>
        <v>818000</v>
      </c>
      <c r="I35" s="35">
        <f>IF(C35=0,0-C23,IF(C35=基本資料!$B$2,基本資料!$A$2-C23,IF(C35=基本資料!$B$3,基本資料!$A$3-C23,IF(C35=基本資料!$B$4,基本資料!$A$4-C23,IF(C35=基本資料!$B$5,基本資料!$A$5-C23,0)))))</f>
        <v>0</v>
      </c>
    </row>
    <row r="36" spans="1:9" ht="19.95" customHeight="1">
      <c r="A36" s="37"/>
      <c r="B36" s="34">
        <f>IF(B35=C35,0,IF(B35&gt;C35,H36,H35))</f>
        <v>-362000</v>
      </c>
      <c r="C36" s="34">
        <f>IF(B35=C35,0,IF(B35&gt;C35,I35,I36))</f>
        <v>0</v>
      </c>
      <c r="D36" s="38" t="e">
        <f>IF(F35=MIN(#REF!),"☆","")</f>
        <v>#REF!</v>
      </c>
      <c r="E36" s="38"/>
      <c r="F36" s="38"/>
      <c r="G36" s="39"/>
      <c r="H36" s="35">
        <f>IF(B35=0,0,IF(B35=基本資料!$B$2,-B23,IF(B35=基本資料!$B$3,基本資料!$A$2-B23,IF(B35=基本資料!$B$4,基本資料!$A$3-B23,IF(B35=基本資料!$B$5,基本資料!$A$4-B23,基本資料!$A$5-B23)))))</f>
        <v>-362000</v>
      </c>
      <c r="I36" s="35">
        <f>IF(C35=0,0,IF(C35=基本資料!$B$2,-C23,IF(C35=基本資料!$B$3,基本資料!$A$2-C23,IF(C35=基本資料!$B$4,基本資料!$A$3-C23,IF(C35=基本資料!$B$5,基本資料!$A$4-C23,基本資料!$A$5-C23)))))</f>
        <v>-650000</v>
      </c>
    </row>
    <row r="37" spans="1:9" ht="19.95" customHeight="1">
      <c r="A37" s="10"/>
      <c r="C37" s="9"/>
      <c r="D37" s="9"/>
      <c r="E37" s="11"/>
      <c r="F37" s="9"/>
      <c r="G37" s="9"/>
    </row>
    <row r="38" spans="1:9">
      <c r="A38" s="1" t="s">
        <v>59</v>
      </c>
    </row>
    <row r="39" spans="1:9">
      <c r="A39" s="1" t="s">
        <v>60</v>
      </c>
    </row>
  </sheetData>
  <mergeCells count="30">
    <mergeCell ref="A25:A26"/>
    <mergeCell ref="D31:D32"/>
    <mergeCell ref="E31:E32"/>
    <mergeCell ref="F31:F32"/>
    <mergeCell ref="G31:G32"/>
    <mergeCell ref="F27:F28"/>
    <mergeCell ref="E27:E28"/>
    <mergeCell ref="G27:G28"/>
    <mergeCell ref="D25:G25"/>
    <mergeCell ref="B27:C27"/>
    <mergeCell ref="B28:C28"/>
    <mergeCell ref="B25:C25"/>
    <mergeCell ref="D27:D28"/>
    <mergeCell ref="D29:D30"/>
    <mergeCell ref="G29:G30"/>
    <mergeCell ref="A29:A30"/>
    <mergeCell ref="G35:G36"/>
    <mergeCell ref="D33:D34"/>
    <mergeCell ref="E33:E34"/>
    <mergeCell ref="F33:F34"/>
    <mergeCell ref="G33:G34"/>
    <mergeCell ref="D35:D36"/>
    <mergeCell ref="A27:A28"/>
    <mergeCell ref="E29:E30"/>
    <mergeCell ref="F29:F30"/>
    <mergeCell ref="A31:A32"/>
    <mergeCell ref="E35:E36"/>
    <mergeCell ref="F35:F36"/>
    <mergeCell ref="A33:A34"/>
    <mergeCell ref="A35:A36"/>
  </mergeCells>
  <phoneticPr fontId="2" type="noConversion"/>
  <pageMargins left="0.70866141732283472" right="0.70866141732283472" top="0.74803149606299213" bottom="0.74803149606299213" header="0.31496062992125984" footer="0.31496062992125984"/>
  <pageSetup paperSize="9" scale="95" orientation="landscape" verticalDpi="40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基本資料</vt:lpstr>
      <vt:lpstr>計算資料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Arens</dc:creator>
  <cp:lastModifiedBy>ArensChiang</cp:lastModifiedBy>
  <cp:lastPrinted>2013-11-05T00:46:39Z</cp:lastPrinted>
  <dcterms:created xsi:type="dcterms:W3CDTF">2013-10-21T00:17:46Z</dcterms:created>
  <dcterms:modified xsi:type="dcterms:W3CDTF">2014-05-15T01:10:14Z</dcterms:modified>
</cp:coreProperties>
</file>